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66"/>
  <workbookPr filterPrivacy="1" defaultThemeVersion="124226"/>
  <xr:revisionPtr revIDLastSave="0" documentId="8_{69D4F48B-3828-4632-8161-6C7F9F064CFC}" xr6:coauthVersionLast="36" xr6:coauthVersionMax="36" xr10:uidLastSave="{00000000-0000-0000-0000-000000000000}"/>
  <bookViews>
    <workbookView xWindow="32760" yWindow="32760" windowWidth="17865" windowHeight="11730"/>
  </bookViews>
  <sheets>
    <sheet name="Feuil1" sheetId="1" r:id="rId1"/>
    <sheet name="Feuil2" sheetId="2" r:id="rId2"/>
    <sheet name="Feuil3" sheetId="3" r:id="rId3"/>
  </sheets>
  <calcPr calcId="191029"/>
</workbook>
</file>

<file path=xl/calcChain.xml><?xml version="1.0" encoding="utf-8"?>
<calcChain xmlns="http://schemas.openxmlformats.org/spreadsheetml/2006/main">
  <c r="U36" i="1" l="1"/>
  <c r="S23" i="1"/>
  <c r="S18" i="1"/>
  <c r="T35" i="1"/>
  <c r="S37" i="1"/>
  <c r="T33" i="1"/>
  <c r="O18" i="1"/>
  <c r="O20" i="1"/>
  <c r="O21" i="1"/>
  <c r="O23" i="1"/>
  <c r="O25" i="1"/>
  <c r="S17" i="1"/>
  <c r="S20" i="1"/>
  <c r="G38" i="1"/>
  <c r="B38" i="1"/>
  <c r="B25" i="1"/>
  <c r="H21" i="1"/>
  <c r="H25" i="1"/>
  <c r="H22" i="1"/>
</calcChain>
</file>

<file path=xl/sharedStrings.xml><?xml version="1.0" encoding="utf-8"?>
<sst xmlns="http://schemas.openxmlformats.org/spreadsheetml/2006/main" count="38" uniqueCount="32">
  <si>
    <t>v/c=</t>
  </si>
  <si>
    <t>Calcul de gamma</t>
  </si>
  <si>
    <t>Calcul du momentum</t>
  </si>
  <si>
    <t>K=racine(m0²c4+p²c²)-m0c²</t>
  </si>
  <si>
    <t>Ke (MeV)</t>
  </si>
  <si>
    <t>Ke (en MeV)</t>
  </si>
  <si>
    <t>P (en MeV/c)</t>
  </si>
  <si>
    <t>m0 ?
(MeV/c²)</t>
  </si>
  <si>
    <t>Calculer l'énergie cinétique d'une particule
 en connaissant son momentum</t>
  </si>
  <si>
    <t>Calculer l'énergie cinétique d'une particule
 en connaissant sa vitesse</t>
  </si>
  <si>
    <t>Valeur de Beta ? = v/c</t>
  </si>
  <si>
    <t>Calculer la vitesse d'une particule
 en connaissant son énergie cinétique</t>
  </si>
  <si>
    <t>Calculer le momentum d'une particule
 en connaissant son énergie cinétique</t>
  </si>
  <si>
    <t>Momentum
en MeV/c ?</t>
  </si>
  <si>
    <t>Indiquer les données en jaune. Les résultats sont indiqués en Bleu</t>
  </si>
  <si>
    <t>Mev</t>
  </si>
  <si>
    <t>T</t>
  </si>
  <si>
    <t>m0 (MeV/c²)</t>
  </si>
  <si>
    <t>β</t>
  </si>
  <si>
    <t>β²</t>
  </si>
  <si>
    <t>electron</t>
  </si>
  <si>
    <t>muon</t>
  </si>
  <si>
    <t>pion</t>
  </si>
  <si>
    <t>proton</t>
  </si>
  <si>
    <t>alpha</t>
  </si>
  <si>
    <t xml:space="preserve"> Indicate data in Yellow. Results are given in blue</t>
  </si>
  <si>
    <t>β²/(1-β²)</t>
  </si>
  <si>
    <r>
      <t>2m</t>
    </r>
    <r>
      <rPr>
        <vertAlign val="subscript"/>
        <sz val="11"/>
        <color indexed="8"/>
        <rFont val="Calibri"/>
        <family val="2"/>
      </rPr>
      <t>e</t>
    </r>
  </si>
  <si>
    <r>
      <t>T'</t>
    </r>
    <r>
      <rPr>
        <vertAlign val="subscript"/>
        <sz val="11"/>
        <color indexed="8"/>
        <rFont val="Calibri"/>
        <family val="2"/>
      </rPr>
      <t>max</t>
    </r>
  </si>
  <si>
    <t>me</t>
  </si>
  <si>
    <t>malpha</t>
  </si>
  <si>
    <t>keV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</si>
</sst>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"/>
  </numFmts>
  <fonts count="5" x14ac:knownFonts="1">
    <font>
      <sz val="11"/>
      <color theme="1"/>
      <name val="Calibri"/>
      <family val="2"/>
      <scheme val="minor"/>
    </font>
    <font>
      <vertAlign val="subscript"/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0" fillId="3" borderId="0" xfId="0" applyFill="1"/>
    <xf numFmtId="0" fontId="0" fillId="4" borderId="0" xfId="0" applyFill="1"/>
    <xf numFmtId="164" fontId="0" fillId="4" borderId="0" xfId="0" applyNumberFormat="1" applyFill="1"/>
    <xf numFmtId="0" fontId="0" fillId="5" borderId="0" xfId="0" applyFill="1"/>
    <xf numFmtId="0" fontId="0" fillId="0" borderId="0" xfId="0" applyFill="1"/>
    <xf numFmtId="0" fontId="2" fillId="0" borderId="0" xfId="0" applyFont="1" applyFill="1"/>
    <xf numFmtId="0" fontId="3" fillId="0" borderId="0" xfId="0" applyFont="1"/>
    <xf numFmtId="0" fontId="0" fillId="3" borderId="0" xfId="0" applyFill="1" applyAlignment="1">
      <alignment horizontal="center" wrapText="1"/>
    </xf>
    <xf numFmtId="0" fontId="0" fillId="3" borderId="0" xfId="0" applyFill="1" applyAlignment="1">
      <alignment horizontal="center"/>
    </xf>
    <xf numFmtId="0" fontId="4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6</xdr:row>
      <xdr:rowOff>19050</xdr:rowOff>
    </xdr:from>
    <xdr:to>
      <xdr:col>10</xdr:col>
      <xdr:colOff>514350</xdr:colOff>
      <xdr:row>10</xdr:row>
      <xdr:rowOff>9525</xdr:rowOff>
    </xdr:to>
    <xdr:pic>
      <xdr:nvPicPr>
        <xdr:cNvPr id="1072" name="Picture 2">
          <a:extLst>
            <a:ext uri="{FF2B5EF4-FFF2-40B4-BE49-F238E27FC236}">
              <a16:creationId xmlns:a16="http://schemas.microsoft.com/office/drawing/2014/main" id="{1A9756AF-B484-4916-8100-709941F3A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181100"/>
          <a:ext cx="85058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390525</xdr:colOff>
      <xdr:row>8</xdr:row>
      <xdr:rowOff>142875</xdr:rowOff>
    </xdr:from>
    <xdr:to>
      <xdr:col>15</xdr:col>
      <xdr:colOff>419100</xdr:colOff>
      <xdr:row>12</xdr:row>
      <xdr:rowOff>114300</xdr:rowOff>
    </xdr:to>
    <xdr:pic>
      <xdr:nvPicPr>
        <xdr:cNvPr id="1073" name="Image 2">
          <a:extLst>
            <a:ext uri="{FF2B5EF4-FFF2-40B4-BE49-F238E27FC236}">
              <a16:creationId xmlns:a16="http://schemas.microsoft.com/office/drawing/2014/main" id="{BB309EAE-ED81-400C-8D56-BBF7AB4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0" y="1685925"/>
          <a:ext cx="23145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400050</xdr:colOff>
      <xdr:row>6</xdr:row>
      <xdr:rowOff>95250</xdr:rowOff>
    </xdr:from>
    <xdr:to>
      <xdr:col>23</xdr:col>
      <xdr:colOff>123825</xdr:colOff>
      <xdr:row>12</xdr:row>
      <xdr:rowOff>161925</xdr:rowOff>
    </xdr:to>
    <xdr:pic>
      <xdr:nvPicPr>
        <xdr:cNvPr id="1074" name="Image 5">
          <a:extLst>
            <a:ext uri="{FF2B5EF4-FFF2-40B4-BE49-F238E27FC236}">
              <a16:creationId xmlns:a16="http://schemas.microsoft.com/office/drawing/2014/main" id="{E5817725-BA71-4286-BE9F-3B08FED39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58775" y="1257300"/>
          <a:ext cx="5057775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8"/>
  <sheetViews>
    <sheetView tabSelected="1" workbookViewId="0">
      <selection activeCell="Y39" sqref="Y39"/>
    </sheetView>
  </sheetViews>
  <sheetFormatPr baseColWidth="10" defaultRowHeight="15" x14ac:dyDescent="0.25"/>
  <cols>
    <col min="2" max="2" width="16.140625" customWidth="1"/>
    <col min="4" max="4" width="12" bestFit="1" customWidth="1"/>
    <col min="6" max="6" width="12.5703125" customWidth="1"/>
    <col min="12" max="12" width="12" bestFit="1" customWidth="1"/>
  </cols>
  <sheetData>
    <row r="2" spans="1:15" ht="11.25" customHeight="1" x14ac:dyDescent="0.25"/>
    <row r="3" spans="1:15" ht="11.25" customHeight="1" x14ac:dyDescent="0.25"/>
    <row r="4" spans="1:15" ht="24" customHeight="1" x14ac:dyDescent="0.35">
      <c r="B4" s="12" t="s">
        <v>14</v>
      </c>
      <c r="C4" s="12"/>
      <c r="D4" s="12"/>
      <c r="E4" s="12"/>
      <c r="F4" s="12"/>
      <c r="G4" s="12"/>
      <c r="H4" s="12"/>
      <c r="I4" t="s">
        <v>25</v>
      </c>
    </row>
    <row r="12" spans="1:15" x14ac:dyDescent="0.25">
      <c r="C12" t="s">
        <v>20</v>
      </c>
      <c r="D12" t="s">
        <v>21</v>
      </c>
      <c r="E12" t="s">
        <v>22</v>
      </c>
      <c r="F12" t="s">
        <v>23</v>
      </c>
      <c r="G12" t="s">
        <v>24</v>
      </c>
    </row>
    <row r="13" spans="1:15" x14ac:dyDescent="0.25">
      <c r="B13" t="s">
        <v>17</v>
      </c>
      <c r="C13" s="7">
        <v>0.51100000000000001</v>
      </c>
      <c r="D13" s="7">
        <v>105.7</v>
      </c>
      <c r="E13" s="7">
        <v>139.5</v>
      </c>
      <c r="F13" s="7">
        <v>938.2</v>
      </c>
      <c r="G13" s="7">
        <v>3727</v>
      </c>
    </row>
    <row r="14" spans="1:15" x14ac:dyDescent="0.25">
      <c r="B14" s="7"/>
      <c r="C14" s="7"/>
      <c r="D14" s="7"/>
      <c r="E14" s="7"/>
      <c r="F14" s="7"/>
      <c r="G14" s="7"/>
      <c r="O14" t="s">
        <v>15</v>
      </c>
    </row>
    <row r="15" spans="1:15" x14ac:dyDescent="0.25">
      <c r="B15" s="8"/>
      <c r="C15" s="7"/>
      <c r="D15" s="7"/>
      <c r="E15" s="7"/>
      <c r="F15" s="7"/>
      <c r="G15" s="7"/>
      <c r="N15" t="s">
        <v>16</v>
      </c>
      <c r="O15" s="1">
        <v>10</v>
      </c>
    </row>
    <row r="16" spans="1:15" ht="32.25" customHeight="1" x14ac:dyDescent="0.25">
      <c r="A16" s="10" t="s">
        <v>8</v>
      </c>
      <c r="B16" s="11"/>
      <c r="C16" s="11"/>
      <c r="D16" s="11"/>
      <c r="F16" s="10" t="s">
        <v>9</v>
      </c>
      <c r="G16" s="11"/>
      <c r="H16" s="11"/>
      <c r="I16" s="11"/>
      <c r="J16" s="11"/>
      <c r="K16" s="3"/>
      <c r="N16" t="s">
        <v>17</v>
      </c>
      <c r="O16" s="1">
        <v>105</v>
      </c>
    </row>
    <row r="17" spans="1:20" ht="19.5" customHeight="1" x14ac:dyDescent="0.25">
      <c r="R17" s="7" t="s">
        <v>26</v>
      </c>
      <c r="S17">
        <f>O25/(1-O25)</f>
        <v>0.19954648526077118</v>
      </c>
    </row>
    <row r="18" spans="1:20" ht="32.25" customHeight="1" x14ac:dyDescent="0.35">
      <c r="A18" s="2" t="s">
        <v>7</v>
      </c>
      <c r="B18" s="1">
        <v>3727</v>
      </c>
      <c r="F18" s="2" t="s">
        <v>7</v>
      </c>
      <c r="H18" s="1">
        <v>938</v>
      </c>
      <c r="O18">
        <f>((O15/O16)+1)^2</f>
        <v>1.1995464852607711</v>
      </c>
      <c r="R18" t="s">
        <v>27</v>
      </c>
      <c r="S18">
        <f>2*C13</f>
        <v>1.022</v>
      </c>
    </row>
    <row r="20" spans="1:20" ht="31.5" customHeight="1" x14ac:dyDescent="0.35">
      <c r="F20" s="2" t="s">
        <v>10</v>
      </c>
      <c r="H20" s="1">
        <v>0.95399999999999996</v>
      </c>
      <c r="O20">
        <f>1/O18</f>
        <v>0.83364839319470685</v>
      </c>
      <c r="R20" t="s">
        <v>28</v>
      </c>
      <c r="S20" s="4">
        <f>S18*S17*1000</f>
        <v>203.93650793650815</v>
      </c>
      <c r="T20" t="s">
        <v>31</v>
      </c>
    </row>
    <row r="21" spans="1:20" ht="47.25" customHeight="1" x14ac:dyDescent="0.25">
      <c r="A21" s="2" t="s">
        <v>13</v>
      </c>
      <c r="B21" s="1">
        <v>3000</v>
      </c>
      <c r="F21" t="s">
        <v>1</v>
      </c>
      <c r="H21">
        <f>1/(SQRT(1-H20^2))</f>
        <v>3.3354835602575692</v>
      </c>
      <c r="O21">
        <f>1-O20</f>
        <v>0.16635160680529315</v>
      </c>
    </row>
    <row r="22" spans="1:20" x14ac:dyDescent="0.25">
      <c r="F22" t="s">
        <v>2</v>
      </c>
      <c r="H22">
        <f>H21*H18*H20</f>
        <v>2984.7641348636062</v>
      </c>
    </row>
    <row r="23" spans="1:20" x14ac:dyDescent="0.25">
      <c r="A23" t="s">
        <v>3</v>
      </c>
      <c r="N23" s="9" t="s">
        <v>18</v>
      </c>
      <c r="O23">
        <f>SQRT(O21)</f>
        <v>0.40786223998464621</v>
      </c>
      <c r="S23">
        <f>S18*B38*B38</f>
        <v>1.6433067153505078E-3</v>
      </c>
    </row>
    <row r="25" spans="1:20" x14ac:dyDescent="0.25">
      <c r="A25" t="s">
        <v>4</v>
      </c>
      <c r="B25" s="5">
        <f>SQRT(B18^2+B21^2)-B18</f>
        <v>1057.4047696657108</v>
      </c>
      <c r="F25" t="s">
        <v>4</v>
      </c>
      <c r="H25" s="4">
        <f>H18*(H21-1)</f>
        <v>2190.6835795215998</v>
      </c>
      <c r="N25" s="4" t="s">
        <v>19</v>
      </c>
      <c r="O25" s="4">
        <f>O23^2</f>
        <v>0.16635160680529315</v>
      </c>
    </row>
    <row r="30" spans="1:20" ht="27.75" customHeight="1" x14ac:dyDescent="0.25">
      <c r="A30" s="10" t="s">
        <v>11</v>
      </c>
      <c r="B30" s="11"/>
      <c r="C30" s="11"/>
      <c r="D30" s="11"/>
      <c r="F30" s="10" t="s">
        <v>12</v>
      </c>
      <c r="G30" s="10"/>
      <c r="H30" s="10"/>
      <c r="I30" s="10"/>
    </row>
    <row r="33" spans="1:21" ht="30" x14ac:dyDescent="0.25">
      <c r="A33" s="2" t="s">
        <v>7</v>
      </c>
      <c r="B33" s="1">
        <v>3727</v>
      </c>
      <c r="F33" s="2" t="s">
        <v>7</v>
      </c>
      <c r="G33" s="1">
        <v>938</v>
      </c>
      <c r="R33" t="s">
        <v>29</v>
      </c>
      <c r="S33">
        <v>0.51100000000000001</v>
      </c>
      <c r="T33">
        <f>4*S33*S34</f>
        <v>7617.9880000000003</v>
      </c>
    </row>
    <row r="34" spans="1:21" x14ac:dyDescent="0.25">
      <c r="R34" t="s">
        <v>30</v>
      </c>
      <c r="S34">
        <v>3727</v>
      </c>
    </row>
    <row r="35" spans="1:21" x14ac:dyDescent="0.25">
      <c r="T35">
        <f>T33/S37</f>
        <v>5.4828001594046829E-4</v>
      </c>
    </row>
    <row r="36" spans="1:21" x14ac:dyDescent="0.25">
      <c r="A36" t="s">
        <v>5</v>
      </c>
      <c r="B36" s="1">
        <v>3</v>
      </c>
      <c r="F36" t="s">
        <v>5</v>
      </c>
      <c r="G36" s="1">
        <v>1876</v>
      </c>
      <c r="U36">
        <f>T35*5</f>
        <v>2.7414000797023417E-3</v>
      </c>
    </row>
    <row r="37" spans="1:21" x14ac:dyDescent="0.25">
      <c r="S37">
        <f>(S33+S34)^2</f>
        <v>13894338.255121</v>
      </c>
    </row>
    <row r="38" spans="1:21" x14ac:dyDescent="0.25">
      <c r="A38" t="s">
        <v>0</v>
      </c>
      <c r="B38" s="4">
        <f>SQRT(1-(B33/(B36+B33))^2)</f>
        <v>4.0099029998254175E-2</v>
      </c>
      <c r="F38" t="s">
        <v>6</v>
      </c>
      <c r="G38" s="6">
        <f>SQRT(G36^2+2*G36*G33)</f>
        <v>2653.0646430119264</v>
      </c>
    </row>
  </sheetData>
  <mergeCells count="5">
    <mergeCell ref="A16:D16"/>
    <mergeCell ref="F16:J16"/>
    <mergeCell ref="A30:D30"/>
    <mergeCell ref="F30:I30"/>
    <mergeCell ref="B4:H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2025-08-01T18:03:52Z</dcterms:modified>
</cp:coreProperties>
</file>