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filterPrivacy="1" defaultThemeVersion="124226"/>
  <xr:revisionPtr revIDLastSave="0" documentId="8_{385FC194-4BED-4B25-8BD3-7766E24CDB57}" xr6:coauthVersionLast="36" xr6:coauthVersionMax="36" xr10:uidLastSave="{00000000-0000-0000-0000-000000000000}"/>
  <bookViews>
    <workbookView xWindow="32760" yWindow="32760" windowWidth="17865" windowHeight="11730" xr2:uid="{00000000-000D-0000-FFFF-FFFF00000000}"/>
  </bookViews>
  <sheets>
    <sheet name="Feuil1" sheetId="1" r:id="rId1"/>
    <sheet name="Feuil2" sheetId="2" r:id="rId2"/>
    <sheet name="Feuil3" sheetId="3" r:id="rId3"/>
  </sheets>
  <calcPr calcId="191029"/>
</workbook>
</file>

<file path=xl/calcChain.xml><?xml version="1.0" encoding="utf-8"?>
<calcChain xmlns="http://schemas.openxmlformats.org/spreadsheetml/2006/main">
  <c r="C75" i="1" l="1"/>
  <c r="S17" i="1" l="1"/>
  <c r="S18" i="1"/>
  <c r="R45" i="1"/>
  <c r="S45" i="1"/>
  <c r="R46" i="1"/>
  <c r="S46" i="1"/>
  <c r="U48" i="1" l="1"/>
  <c r="U46" i="1"/>
  <c r="U47" i="1"/>
  <c r="U45" i="1"/>
  <c r="T46" i="1"/>
  <c r="T47" i="1"/>
  <c r="T48" i="1"/>
  <c r="T45" i="1"/>
  <c r="S47" i="1"/>
  <c r="S48" i="1"/>
  <c r="R48" i="1"/>
  <c r="R47" i="1"/>
  <c r="G38" i="1" l="1"/>
  <c r="B38" i="1"/>
  <c r="B25" i="1"/>
  <c r="H21" i="1"/>
  <c r="H25" i="1"/>
  <c r="H22" i="1"/>
  <c r="C72" i="1" l="1"/>
  <c r="C73" i="1" s="1"/>
  <c r="B40" i="1"/>
  <c r="B42" i="1" l="1"/>
  <c r="B63" i="1" s="1"/>
  <c r="S20" i="1"/>
  <c r="B64" i="1"/>
  <c r="B65" i="1" l="1"/>
</calcChain>
</file>

<file path=xl/sharedStrings.xml><?xml version="1.0" encoding="utf-8"?>
<sst xmlns="http://schemas.openxmlformats.org/spreadsheetml/2006/main" count="68" uniqueCount="51">
  <si>
    <t>Calcul de gamma</t>
  </si>
  <si>
    <t>Calcul du momentum</t>
  </si>
  <si>
    <t>K=racine(m0²c4+p²c²)-m0c²</t>
  </si>
  <si>
    <t>Ke (MeV)</t>
  </si>
  <si>
    <t>Ke (en MeV)</t>
  </si>
  <si>
    <t>P (en MeV/c)</t>
  </si>
  <si>
    <t>m0 ?
(MeV/c²)</t>
  </si>
  <si>
    <t>Calculer l'énergie cinétique d'une particule
 en connaissant son momentum</t>
  </si>
  <si>
    <t>Calculer l'énergie cinétique d'une particule
 en connaissant sa vitesse</t>
  </si>
  <si>
    <t>Valeur de Beta ? = v/c</t>
  </si>
  <si>
    <t>Calculer la vitesse d'une particule
 en connaissant son énergie cinétique</t>
  </si>
  <si>
    <t>Calculer le momentum d'une particule
 en connaissant son énergie cinétique</t>
  </si>
  <si>
    <t>Momentum
en MeV/c ?</t>
  </si>
  <si>
    <t>Indiquer les données en jaune. Les résultats sont indiqués en Bleu</t>
  </si>
  <si>
    <t>m0 (MeV/c²)</t>
  </si>
  <si>
    <t>β²</t>
  </si>
  <si>
    <t>electron</t>
  </si>
  <si>
    <t>muon</t>
  </si>
  <si>
    <t>pion</t>
  </si>
  <si>
    <t>proton</t>
  </si>
  <si>
    <t>alpha</t>
  </si>
  <si>
    <t xml:space="preserve"> Indicate data in Yellow. Results are given in blue</t>
  </si>
  <si>
    <t>β²/(1-β²)</t>
  </si>
  <si>
    <r>
      <t>2m</t>
    </r>
    <r>
      <rPr>
        <vertAlign val="subscript"/>
        <sz val="11"/>
        <color indexed="8"/>
        <rFont val="Calibri"/>
        <family val="2"/>
      </rPr>
      <t>e</t>
    </r>
  </si>
  <si>
    <r>
      <t>T'</t>
    </r>
    <r>
      <rPr>
        <vertAlign val="subscript"/>
        <sz val="11"/>
        <color indexed="8"/>
        <rFont val="Calibri"/>
        <family val="2"/>
      </rPr>
      <t>max</t>
    </r>
  </si>
  <si>
    <t>p</t>
  </si>
  <si>
    <r>
      <rPr>
        <sz val="11"/>
        <color theme="1"/>
        <rFont val="Calibri"/>
        <family val="2"/>
      </rPr>
      <t>β=</t>
    </r>
    <r>
      <rPr>
        <sz val="11"/>
        <color theme="1"/>
        <rFont val="Calibri"/>
        <family val="2"/>
        <scheme val="minor"/>
      </rPr>
      <t>v/c=</t>
    </r>
  </si>
  <si>
    <t>Energy T (MeV)</t>
  </si>
  <si>
    <t>e-</t>
  </si>
  <si>
    <t>µ</t>
  </si>
  <si>
    <t>α</t>
  </si>
  <si>
    <t>β² :</t>
  </si>
  <si>
    <t>MeV</t>
  </si>
  <si>
    <t>Tmax</t>
  </si>
  <si>
    <t>ϒ</t>
  </si>
  <si>
    <r>
      <t>1+</t>
    </r>
    <r>
      <rPr>
        <sz val="11"/>
        <color theme="1"/>
        <rFont val="Segoe UI"/>
        <family val="2"/>
      </rPr>
      <t>ϒ</t>
    </r>
  </si>
  <si>
    <t>ϒ²</t>
  </si>
  <si>
    <t>e</t>
  </si>
  <si>
    <t>φcoll</t>
  </si>
  <si>
    <t>Energie cinétique maximale transférée à un électron masse m2 au repos lors du passage d'un électron incident de masse m1,  on a m2=m1 et :</t>
  </si>
  <si>
    <t>m2=m0c²</t>
  </si>
  <si>
    <r>
      <t xml:space="preserve">T’max en </t>
    </r>
    <r>
      <rPr>
        <sz val="11"/>
        <color rgb="FFFF0000"/>
        <rFont val="Calibri"/>
        <family val="2"/>
        <scheme val="minor"/>
      </rPr>
      <t>keV</t>
    </r>
  </si>
  <si>
    <t>Energy T (keV)</t>
  </si>
  <si>
    <r>
      <t xml:space="preserve">z²=4   </t>
    </r>
    <r>
      <rPr>
        <sz val="11"/>
        <color theme="1"/>
        <rFont val="Calibri"/>
        <family val="2"/>
      </rPr>
      <t>↓</t>
    </r>
  </si>
  <si>
    <t>Champ magnétique en GeV/c</t>
  </si>
  <si>
    <t>R</t>
  </si>
  <si>
    <t>B</t>
  </si>
  <si>
    <t>T</t>
  </si>
  <si>
    <t>GeV/c</t>
  </si>
  <si>
    <t>cm</t>
  </si>
  <si>
    <t>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</si>
</sst>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"/>
    <numFmt numFmtId="165" formatCode="0.0"/>
    <numFmt numFmtId="166" formatCode="0.0E+00"/>
    <numFmt numFmtId="167" formatCode="0.000"/>
  </numFmts>
  <fonts count="9" x14ac:knownFonts="1">
    <font>
      <sz val="11"/>
      <color theme="1"/>
      <name val="Calibri"/>
      <family val="2"/>
      <scheme val="minor"/>
    </font>
    <font>
      <vertAlign val="subscript"/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6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FFFFFF"/>
      <name val="Segoe UI"/>
      <family val="2"/>
    </font>
    <font>
      <sz val="11"/>
      <color theme="1"/>
      <name val="Segoe UI"/>
      <family val="2"/>
    </font>
    <font>
      <b/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2F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0" fillId="3" borderId="0" xfId="0" applyFill="1"/>
    <xf numFmtId="0" fontId="0" fillId="4" borderId="0" xfId="0" applyFill="1"/>
    <xf numFmtId="164" fontId="0" fillId="4" borderId="0" xfId="0" applyNumberFormat="1" applyFill="1"/>
    <xf numFmtId="0" fontId="0" fillId="5" borderId="0" xfId="0" applyFill="1"/>
    <xf numFmtId="0" fontId="0" fillId="0" borderId="0" xfId="0" applyFill="1"/>
    <xf numFmtId="0" fontId="2" fillId="0" borderId="0" xfId="0" applyFont="1" applyFill="1"/>
    <xf numFmtId="0" fontId="3" fillId="0" borderId="0" xfId="0" applyFont="1"/>
    <xf numFmtId="0" fontId="0" fillId="7" borderId="1" xfId="0" applyFill="1" applyBorder="1"/>
    <xf numFmtId="0" fontId="5" fillId="8" borderId="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vertical="center"/>
    </xf>
    <xf numFmtId="0" fontId="5" fillId="11" borderId="2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 wrapText="1"/>
    </xf>
    <xf numFmtId="0" fontId="0" fillId="12" borderId="6" xfId="0" applyFill="1" applyBorder="1" applyAlignment="1">
      <alignment horizontal="center" vertical="center" wrapText="1"/>
    </xf>
    <xf numFmtId="0" fontId="0" fillId="13" borderId="6" xfId="0" applyFill="1" applyBorder="1" applyAlignment="1">
      <alignment horizontal="center" vertical="center" wrapText="1"/>
    </xf>
    <xf numFmtId="165" fontId="0" fillId="9" borderId="6" xfId="0" applyNumberFormat="1" applyFill="1" applyBorder="1" applyAlignment="1">
      <alignment horizontal="center" vertical="center" wrapText="1"/>
    </xf>
    <xf numFmtId="166" fontId="0" fillId="9" borderId="6" xfId="0" applyNumberFormat="1" applyFill="1" applyBorder="1" applyAlignment="1">
      <alignment horizontal="center" vertical="center" wrapText="1"/>
    </xf>
    <xf numFmtId="2" fontId="0" fillId="9" borderId="6" xfId="0" applyNumberFormat="1" applyFill="1" applyBorder="1" applyAlignment="1">
      <alignment horizontal="center" vertical="center" wrapText="1"/>
    </xf>
    <xf numFmtId="167" fontId="0" fillId="9" borderId="6" xfId="0" applyNumberFormat="1" applyFill="1" applyBorder="1" applyAlignment="1">
      <alignment horizontal="center" vertical="center" wrapText="1"/>
    </xf>
    <xf numFmtId="166" fontId="0" fillId="0" borderId="0" xfId="0" applyNumberFormat="1"/>
    <xf numFmtId="3" fontId="5" fillId="11" borderId="5" xfId="0" applyNumberFormat="1" applyFont="1" applyFill="1" applyBorder="1" applyAlignment="1">
      <alignment horizontal="center" vertical="center" wrapText="1"/>
    </xf>
    <xf numFmtId="3" fontId="0" fillId="13" borderId="6" xfId="0" applyNumberFormat="1" applyFill="1" applyBorder="1" applyAlignment="1">
      <alignment horizontal="center" vertical="center" wrapText="1"/>
    </xf>
    <xf numFmtId="3" fontId="0" fillId="12" borderId="6" xfId="0" applyNumberForma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3" borderId="0" xfId="0" applyFill="1" applyAlignment="1">
      <alignment horizontal="center"/>
    </xf>
    <xf numFmtId="0" fontId="4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6</xdr:row>
      <xdr:rowOff>19050</xdr:rowOff>
    </xdr:from>
    <xdr:to>
      <xdr:col>10</xdr:col>
      <xdr:colOff>514350</xdr:colOff>
      <xdr:row>10</xdr:row>
      <xdr:rowOff>9525</xdr:rowOff>
    </xdr:to>
    <xdr:pic>
      <xdr:nvPicPr>
        <xdr:cNvPr id="1072" name="Picture 2">
          <a:extLst>
            <a:ext uri="{FF2B5EF4-FFF2-40B4-BE49-F238E27FC236}">
              <a16:creationId xmlns:a16="http://schemas.microsoft.com/office/drawing/2014/main" id="{1A9756AF-B484-4916-8100-709941F3A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181100"/>
          <a:ext cx="85058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390525</xdr:colOff>
      <xdr:row>8</xdr:row>
      <xdr:rowOff>142875</xdr:rowOff>
    </xdr:from>
    <xdr:to>
      <xdr:col>15</xdr:col>
      <xdr:colOff>419100</xdr:colOff>
      <xdr:row>12</xdr:row>
      <xdr:rowOff>114300</xdr:rowOff>
    </xdr:to>
    <xdr:pic>
      <xdr:nvPicPr>
        <xdr:cNvPr id="1073" name="Image 2">
          <a:extLst>
            <a:ext uri="{FF2B5EF4-FFF2-40B4-BE49-F238E27FC236}">
              <a16:creationId xmlns:a16="http://schemas.microsoft.com/office/drawing/2014/main" id="{BB309EAE-ED81-400C-8D56-BBF7AB4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0" y="1685925"/>
          <a:ext cx="23145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375203</xdr:colOff>
      <xdr:row>6</xdr:row>
      <xdr:rowOff>111815</xdr:rowOff>
    </xdr:from>
    <xdr:to>
      <xdr:col>20</xdr:col>
      <xdr:colOff>306457</xdr:colOff>
      <xdr:row>12</xdr:row>
      <xdr:rowOff>178490</xdr:rowOff>
    </xdr:to>
    <xdr:pic>
      <xdr:nvPicPr>
        <xdr:cNvPr id="1074" name="Image 5">
          <a:extLst>
            <a:ext uri="{FF2B5EF4-FFF2-40B4-BE49-F238E27FC236}">
              <a16:creationId xmlns:a16="http://schemas.microsoft.com/office/drawing/2014/main" id="{E5817725-BA71-4286-BE9F-3B08FED39B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536"/>
        <a:stretch/>
      </xdr:blipFill>
      <xdr:spPr bwMode="auto">
        <a:xfrm>
          <a:off x="13039312" y="1271380"/>
          <a:ext cx="3004102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422411</xdr:colOff>
      <xdr:row>10</xdr:row>
      <xdr:rowOff>62379</xdr:rowOff>
    </xdr:from>
    <xdr:to>
      <xdr:col>9</xdr:col>
      <xdr:colOff>753717</xdr:colOff>
      <xdr:row>14</xdr:row>
      <xdr:rowOff>126435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7AB2F3F2-6A7C-4EAE-9668-787ACC56F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107" y="1983944"/>
          <a:ext cx="1855306" cy="826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470452</xdr:colOff>
      <xdr:row>43</xdr:row>
      <xdr:rowOff>198782</xdr:rowOff>
    </xdr:from>
    <xdr:to>
      <xdr:col>15</xdr:col>
      <xdr:colOff>499027</xdr:colOff>
      <xdr:row>46</xdr:row>
      <xdr:rowOff>145359</xdr:rowOff>
    </xdr:to>
    <xdr:pic>
      <xdr:nvPicPr>
        <xdr:cNvPr id="13" name="Image 2">
          <a:extLst>
            <a:ext uri="{FF2B5EF4-FFF2-40B4-BE49-F238E27FC236}">
              <a16:creationId xmlns:a16="http://schemas.microsoft.com/office/drawing/2014/main" id="{06920ED1-9E3D-47E9-8698-100739868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561" y="10121347"/>
          <a:ext cx="23145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298175</xdr:colOff>
      <xdr:row>48</xdr:row>
      <xdr:rowOff>43148</xdr:rowOff>
    </xdr:from>
    <xdr:to>
      <xdr:col>8</xdr:col>
      <xdr:colOff>104226</xdr:colOff>
      <xdr:row>56</xdr:row>
      <xdr:rowOff>107674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DC3E7B67-B2D8-479E-909D-9BC201F91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75" y="11382039"/>
          <a:ext cx="6332747" cy="158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16565</xdr:colOff>
      <xdr:row>29</xdr:row>
      <xdr:rowOff>289891</xdr:rowOff>
    </xdr:from>
    <xdr:to>
      <xdr:col>12</xdr:col>
      <xdr:colOff>728869</xdr:colOff>
      <xdr:row>39</xdr:row>
      <xdr:rowOff>107674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F82429A8-EBAB-417C-B692-FA3743A332EB}"/>
            </a:ext>
          </a:extLst>
        </xdr:cNvPr>
        <xdr:cNvCxnSpPr/>
      </xdr:nvCxnSpPr>
      <xdr:spPr>
        <a:xfrm flipV="1">
          <a:off x="1855304" y="6932543"/>
          <a:ext cx="8489674" cy="231084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140804</xdr:colOff>
      <xdr:row>31</xdr:row>
      <xdr:rowOff>115956</xdr:rowOff>
    </xdr:from>
    <xdr:to>
      <xdr:col>20</xdr:col>
      <xdr:colOff>215347</xdr:colOff>
      <xdr:row>51</xdr:row>
      <xdr:rowOff>140806</xdr:rowOff>
    </xdr:to>
    <xdr:cxnSp macro="">
      <xdr:nvCxnSpPr>
        <xdr:cNvPr id="12" name="Connecteur droit avec flèche 11">
          <a:extLst>
            <a:ext uri="{FF2B5EF4-FFF2-40B4-BE49-F238E27FC236}">
              <a16:creationId xmlns:a16="http://schemas.microsoft.com/office/drawing/2014/main" id="{38D3B5B6-1995-4C80-954D-6628039F325B}"/>
            </a:ext>
          </a:extLst>
        </xdr:cNvPr>
        <xdr:cNvCxnSpPr/>
      </xdr:nvCxnSpPr>
      <xdr:spPr>
        <a:xfrm flipV="1">
          <a:off x="6667500" y="7504043"/>
          <a:ext cx="9284804" cy="4547154"/>
        </a:xfrm>
        <a:prstGeom prst="straightConnector1">
          <a:avLst/>
        </a:prstGeom>
        <a:ln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430696</xdr:colOff>
      <xdr:row>20</xdr:row>
      <xdr:rowOff>33131</xdr:rowOff>
    </xdr:from>
    <xdr:to>
      <xdr:col>21</xdr:col>
      <xdr:colOff>265043</xdr:colOff>
      <xdr:row>31</xdr:row>
      <xdr:rowOff>8283</xdr:rowOff>
    </xdr:to>
    <xdr:cxnSp macro="">
      <xdr:nvCxnSpPr>
        <xdr:cNvPr id="15" name="Connecteur droit avec flèche 14">
          <a:extLst>
            <a:ext uri="{FF2B5EF4-FFF2-40B4-BE49-F238E27FC236}">
              <a16:creationId xmlns:a16="http://schemas.microsoft.com/office/drawing/2014/main" id="{6B4068CE-C6B2-4C29-A2B6-971F814E18E6}"/>
            </a:ext>
          </a:extLst>
        </xdr:cNvPr>
        <xdr:cNvCxnSpPr/>
      </xdr:nvCxnSpPr>
      <xdr:spPr>
        <a:xfrm>
          <a:off x="14627087" y="4555435"/>
          <a:ext cx="2277717" cy="2840935"/>
        </a:xfrm>
        <a:prstGeom prst="straightConnector1">
          <a:avLst/>
        </a:prstGeom>
        <a:ln>
          <a:solidFill>
            <a:srgbClr val="00B05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265044</xdr:colOff>
      <xdr:row>67</xdr:row>
      <xdr:rowOff>115957</xdr:rowOff>
    </xdr:from>
    <xdr:to>
      <xdr:col>6</xdr:col>
      <xdr:colOff>654326</xdr:colOff>
      <xdr:row>70</xdr:row>
      <xdr:rowOff>45141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29AB8B16-8ADE-4122-8131-0E6D4D886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783" y="15107479"/>
          <a:ext cx="2791239" cy="500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75"/>
  <sheetViews>
    <sheetView tabSelected="1" topLeftCell="A33" zoomScale="115" zoomScaleNormal="115" workbookViewId="0">
      <selection activeCell="D64" sqref="D64"/>
    </sheetView>
  </sheetViews>
  <sheetFormatPr baseColWidth="10" defaultRowHeight="15" x14ac:dyDescent="0.25"/>
  <cols>
    <col min="2" max="2" width="16.140625" customWidth="1"/>
    <col min="4" max="4" width="12" bestFit="1" customWidth="1"/>
    <col min="6" max="6" width="12.5703125" customWidth="1"/>
    <col min="12" max="12" width="12" bestFit="1" customWidth="1"/>
    <col min="18" max="20" width="11.5703125" bestFit="1" customWidth="1"/>
    <col min="21" max="21" width="13.5703125" bestFit="1" customWidth="1"/>
  </cols>
  <sheetData>
    <row r="2" spans="1:11" ht="11.25" customHeight="1" x14ac:dyDescent="0.25"/>
    <row r="3" spans="1:11" ht="11.25" customHeight="1" x14ac:dyDescent="0.25"/>
    <row r="4" spans="1:11" ht="24" customHeight="1" x14ac:dyDescent="0.35">
      <c r="B4" s="35" t="s">
        <v>13</v>
      </c>
      <c r="C4" s="35"/>
      <c r="D4" s="35"/>
      <c r="E4" s="35"/>
      <c r="F4" s="35"/>
      <c r="G4" s="35"/>
      <c r="H4" s="35"/>
      <c r="I4" t="s">
        <v>21</v>
      </c>
    </row>
    <row r="12" spans="1:11" x14ac:dyDescent="0.25">
      <c r="C12" t="s">
        <v>16</v>
      </c>
      <c r="D12" t="s">
        <v>17</v>
      </c>
      <c r="E12" t="s">
        <v>18</v>
      </c>
      <c r="F12" t="s">
        <v>19</v>
      </c>
      <c r="G12" t="s">
        <v>20</v>
      </c>
    </row>
    <row r="13" spans="1:11" x14ac:dyDescent="0.25">
      <c r="B13" t="s">
        <v>14</v>
      </c>
      <c r="C13" s="7">
        <v>0.51100000000000001</v>
      </c>
      <c r="D13" s="7">
        <v>105.7</v>
      </c>
      <c r="E13" s="7">
        <v>139.5</v>
      </c>
      <c r="F13" s="7">
        <v>938.2</v>
      </c>
      <c r="G13" s="7">
        <v>3727</v>
      </c>
    </row>
    <row r="14" spans="1:11" x14ac:dyDescent="0.25">
      <c r="B14" s="7"/>
      <c r="C14" s="7"/>
      <c r="D14" s="7"/>
      <c r="E14" s="7"/>
      <c r="F14" s="7"/>
      <c r="G14" s="7"/>
    </row>
    <row r="15" spans="1:11" x14ac:dyDescent="0.25">
      <c r="B15" s="8"/>
      <c r="C15" s="7"/>
      <c r="D15" s="7"/>
      <c r="E15" s="7"/>
      <c r="F15" s="7"/>
      <c r="G15" s="7"/>
    </row>
    <row r="16" spans="1:11" ht="32.25" customHeight="1" x14ac:dyDescent="0.25">
      <c r="A16" s="33" t="s">
        <v>7</v>
      </c>
      <c r="B16" s="34"/>
      <c r="C16" s="34"/>
      <c r="D16" s="34"/>
      <c r="F16" s="33" t="s">
        <v>8</v>
      </c>
      <c r="G16" s="34"/>
      <c r="H16" s="34"/>
      <c r="I16" s="34"/>
      <c r="J16" s="34"/>
      <c r="K16" s="3"/>
    </row>
    <row r="17" spans="1:24" ht="19.5" customHeight="1" x14ac:dyDescent="0.25">
      <c r="R17" s="7" t="s">
        <v>22</v>
      </c>
      <c r="S17">
        <f>B40/(1-B40)</f>
        <v>9.6845018433670521E-2</v>
      </c>
    </row>
    <row r="18" spans="1:24" ht="32.25" customHeight="1" x14ac:dyDescent="0.35">
      <c r="A18" s="2" t="s">
        <v>6</v>
      </c>
      <c r="B18" s="1">
        <v>3727</v>
      </c>
      <c r="F18" s="2" t="s">
        <v>6</v>
      </c>
      <c r="H18" s="1">
        <v>938</v>
      </c>
      <c r="R18" t="s">
        <v>23</v>
      </c>
      <c r="S18">
        <f>2*C13</f>
        <v>1.022</v>
      </c>
    </row>
    <row r="20" spans="1:24" ht="31.5" customHeight="1" x14ac:dyDescent="0.35">
      <c r="F20" s="2" t="s">
        <v>9</v>
      </c>
      <c r="H20" s="1">
        <v>0.95399999999999996</v>
      </c>
      <c r="R20" t="s">
        <v>24</v>
      </c>
      <c r="S20" s="4">
        <f>S18*S17</f>
        <v>9.8975608839211277E-2</v>
      </c>
      <c r="T20" t="s">
        <v>32</v>
      </c>
    </row>
    <row r="21" spans="1:24" ht="47.25" customHeight="1" x14ac:dyDescent="0.25">
      <c r="A21" s="2" t="s">
        <v>12</v>
      </c>
      <c r="B21" s="1">
        <v>3000</v>
      </c>
      <c r="F21" t="s">
        <v>0</v>
      </c>
      <c r="H21">
        <f>1/(SQRT(1-H20^2))</f>
        <v>3.3354835602575692</v>
      </c>
    </row>
    <row r="22" spans="1:24" x14ac:dyDescent="0.25">
      <c r="F22" t="s">
        <v>1</v>
      </c>
      <c r="H22">
        <f>H21*H18*H20</f>
        <v>2984.7641348636062</v>
      </c>
    </row>
    <row r="23" spans="1:24" x14ac:dyDescent="0.25">
      <c r="A23" t="s">
        <v>2</v>
      </c>
    </row>
    <row r="25" spans="1:24" x14ac:dyDescent="0.25">
      <c r="A25" t="s">
        <v>3</v>
      </c>
      <c r="B25" s="5">
        <f>SQRT(B18^2+B21^2)-B18</f>
        <v>1057.4047696657108</v>
      </c>
      <c r="F25" t="s">
        <v>3</v>
      </c>
      <c r="H25" s="4">
        <f>H18*(H21-1)</f>
        <v>2190.6835795215998</v>
      </c>
    </row>
    <row r="30" spans="1:24" ht="27.75" customHeight="1" thickBot="1" x14ac:dyDescent="0.3">
      <c r="A30" s="33" t="s">
        <v>10</v>
      </c>
      <c r="B30" s="34"/>
      <c r="C30" s="34"/>
      <c r="D30" s="34"/>
      <c r="F30" s="33" t="s">
        <v>11</v>
      </c>
      <c r="G30" s="33"/>
      <c r="H30" s="33"/>
      <c r="I30" s="33"/>
      <c r="N30" s="10" t="s">
        <v>31</v>
      </c>
      <c r="T30" s="18" t="s">
        <v>41</v>
      </c>
    </row>
    <row r="31" spans="1:24" ht="30.75" thickBot="1" x14ac:dyDescent="0.3">
      <c r="N31" s="11" t="s">
        <v>27</v>
      </c>
      <c r="O31" s="12" t="s">
        <v>28</v>
      </c>
      <c r="P31" s="12" t="s">
        <v>29</v>
      </c>
      <c r="Q31" s="12" t="s">
        <v>25</v>
      </c>
      <c r="R31" s="13" t="s">
        <v>30</v>
      </c>
      <c r="T31" s="19" t="s">
        <v>42</v>
      </c>
      <c r="U31" s="20" t="s">
        <v>37</v>
      </c>
      <c r="V31" s="20" t="s">
        <v>29</v>
      </c>
      <c r="W31" s="20" t="s">
        <v>25</v>
      </c>
      <c r="X31" s="21" t="s">
        <v>30</v>
      </c>
    </row>
    <row r="32" spans="1:24" ht="15.75" thickBot="1" x14ac:dyDescent="0.3">
      <c r="N32" s="14">
        <v>1</v>
      </c>
      <c r="O32" s="15">
        <v>0.88500000000000001</v>
      </c>
      <c r="P32" s="15">
        <v>1.7999999999999999E-2</v>
      </c>
      <c r="Q32" s="15">
        <v>2E-3</v>
      </c>
      <c r="R32" s="15">
        <v>5.0000000000000001E-4</v>
      </c>
      <c r="T32" s="29">
        <v>1000</v>
      </c>
      <c r="U32" s="31">
        <v>1000</v>
      </c>
      <c r="V32" s="22">
        <v>19.399999999999999</v>
      </c>
      <c r="W32" s="22">
        <v>2.2000000000000002</v>
      </c>
      <c r="X32" s="22">
        <v>0.54</v>
      </c>
    </row>
    <row r="33" spans="1:24" ht="30.75" thickBot="1" x14ac:dyDescent="0.3">
      <c r="A33" s="2" t="s">
        <v>6</v>
      </c>
      <c r="B33" s="1">
        <v>105.7</v>
      </c>
      <c r="F33" s="2" t="s">
        <v>6</v>
      </c>
      <c r="G33" s="1">
        <v>0.51100000000000001</v>
      </c>
      <c r="N33" s="14">
        <v>5</v>
      </c>
      <c r="O33" s="16">
        <v>0.99099999999999999</v>
      </c>
      <c r="P33" s="16">
        <v>8.7999999999999995E-2</v>
      </c>
      <c r="Q33" s="16">
        <v>0.01</v>
      </c>
      <c r="R33" s="16">
        <v>2.5999999999999999E-3</v>
      </c>
      <c r="T33" s="29">
        <v>5000</v>
      </c>
      <c r="U33" s="30">
        <v>5000</v>
      </c>
      <c r="V33" s="23">
        <v>98.9</v>
      </c>
      <c r="W33" s="23">
        <v>10.9</v>
      </c>
      <c r="X33" s="23">
        <v>2.74</v>
      </c>
    </row>
    <row r="34" spans="1:24" ht="15.75" thickBot="1" x14ac:dyDescent="0.3">
      <c r="N34" s="14">
        <v>10</v>
      </c>
      <c r="O34" s="15">
        <v>0.997</v>
      </c>
      <c r="P34" s="15">
        <v>0.16500000000000001</v>
      </c>
      <c r="Q34" s="15">
        <v>0.02</v>
      </c>
      <c r="R34" s="15">
        <v>5.0000000000000001E-3</v>
      </c>
      <c r="T34" s="29">
        <v>10000</v>
      </c>
      <c r="U34" s="31">
        <v>10000</v>
      </c>
      <c r="V34" s="22">
        <v>202.5</v>
      </c>
      <c r="W34" s="22">
        <v>21.9</v>
      </c>
      <c r="X34" s="22">
        <v>5.49</v>
      </c>
    </row>
    <row r="35" spans="1:24" ht="15.75" thickBot="1" x14ac:dyDescent="0.3">
      <c r="N35" s="14">
        <v>30</v>
      </c>
      <c r="O35" s="16">
        <v>0.99970000000000003</v>
      </c>
      <c r="P35" s="16">
        <v>0.39300000000000002</v>
      </c>
      <c r="Q35" s="16">
        <v>6.0999999999999999E-2</v>
      </c>
      <c r="R35" s="16">
        <v>1.4999999999999999E-2</v>
      </c>
      <c r="T35" s="29">
        <v>30000</v>
      </c>
      <c r="U35" s="30">
        <v>30000</v>
      </c>
      <c r="V35" s="23">
        <v>662</v>
      </c>
      <c r="W35" s="23">
        <v>66.400000000000006</v>
      </c>
      <c r="X35" s="23">
        <v>16.5</v>
      </c>
    </row>
    <row r="36" spans="1:24" x14ac:dyDescent="0.25">
      <c r="A36" t="s">
        <v>4</v>
      </c>
      <c r="B36" s="1">
        <v>5</v>
      </c>
      <c r="F36" t="s">
        <v>4</v>
      </c>
      <c r="G36" s="1">
        <v>0.01</v>
      </c>
      <c r="T36" s="18"/>
    </row>
    <row r="38" spans="1:24" x14ac:dyDescent="0.25">
      <c r="A38" t="s">
        <v>26</v>
      </c>
      <c r="B38" s="4">
        <f>SQRT(1-(B33/(B36+B33))^2)</f>
        <v>0.29714334604152709</v>
      </c>
      <c r="F38" t="s">
        <v>5</v>
      </c>
      <c r="G38" s="6">
        <f>SQRT(G36^2+2*G36*G33)</f>
        <v>0.10158740079360234</v>
      </c>
    </row>
    <row r="40" spans="1:24" x14ac:dyDescent="0.25">
      <c r="A40" s="10" t="s">
        <v>15</v>
      </c>
      <c r="B40" s="10">
        <f>B38^2</f>
        <v>8.8294168096754708E-2</v>
      </c>
    </row>
    <row r="42" spans="1:24" ht="16.5" x14ac:dyDescent="0.3">
      <c r="A42" s="17" t="s">
        <v>34</v>
      </c>
      <c r="B42">
        <f>1/(SQRT(1-B40))</f>
        <v>1.0473036896877956</v>
      </c>
    </row>
    <row r="43" spans="1:24" ht="15.75" thickBot="1" x14ac:dyDescent="0.3">
      <c r="Q43" s="9" t="s">
        <v>38</v>
      </c>
      <c r="U43" t="s">
        <v>43</v>
      </c>
    </row>
    <row r="44" spans="1:24" ht="30.75" thickBot="1" x14ac:dyDescent="0.3">
      <c r="Q44" s="11" t="s">
        <v>27</v>
      </c>
      <c r="R44" s="12" t="s">
        <v>28</v>
      </c>
      <c r="S44" s="12" t="s">
        <v>29</v>
      </c>
      <c r="T44" s="12" t="s">
        <v>25</v>
      </c>
      <c r="U44" s="13" t="s">
        <v>30</v>
      </c>
    </row>
    <row r="45" spans="1:24" ht="15.75" thickBot="1" x14ac:dyDescent="0.3">
      <c r="Q45" s="14">
        <v>1</v>
      </c>
      <c r="R45" s="24">
        <f>1/(O32*(U32/1000)*(U32/1000))</f>
        <v>1.1299435028248588</v>
      </c>
      <c r="S45" s="25">
        <f>1/(P32*(V32/1000)*(V32/1000))</f>
        <v>147612.80570612068</v>
      </c>
      <c r="T45" s="25">
        <f>1/(Q32*(W32/1000)*(W32/1000))</f>
        <v>103305785.12396693</v>
      </c>
      <c r="U45" s="25">
        <f>4/(R32*(X32/1000)*(X32/1000))</f>
        <v>27434842249.657063</v>
      </c>
    </row>
    <row r="46" spans="1:24" ht="15.75" thickBot="1" x14ac:dyDescent="0.3">
      <c r="Q46" s="14">
        <v>5</v>
      </c>
      <c r="R46" s="26">
        <f>1/(O33*(U33/1000)*(U33/1000))</f>
        <v>4.0363269424823413E-2</v>
      </c>
      <c r="S46" s="25">
        <f>1/(P33*(V33/1000)*(V33/1000))</f>
        <v>1161.7822706634827</v>
      </c>
      <c r="T46" s="25">
        <f t="shared" ref="T46:T48" si="0">1/(Q33*(W33/1000)*(W33/1000))</f>
        <v>841679.99326656002</v>
      </c>
      <c r="U46" s="25">
        <f t="shared" ref="U46:U47" si="1">4/(R33*(X33/1000)*(X33/1000))</f>
        <v>204920552.30187252</v>
      </c>
    </row>
    <row r="47" spans="1:24" ht="33.75" customHeight="1" thickBot="1" x14ac:dyDescent="0.3">
      <c r="A47" s="32" t="s">
        <v>39</v>
      </c>
      <c r="B47" s="32"/>
      <c r="C47" s="32"/>
      <c r="D47" s="32"/>
      <c r="E47" s="32"/>
      <c r="F47" s="32"/>
      <c r="G47" s="32"/>
      <c r="H47" s="32"/>
      <c r="I47" s="32"/>
      <c r="J47" s="32"/>
      <c r="Q47" s="14">
        <v>10</v>
      </c>
      <c r="R47" s="26">
        <f t="shared" ref="R47" si="2">1/(O34*(U34/1000)*(U34/1000))</f>
        <v>1.0030090270812437E-2</v>
      </c>
      <c r="S47" s="25">
        <f t="shared" ref="S47:S48" si="3">1/(P34*(V34/1000)*(V34/1000))</f>
        <v>147.79712996448248</v>
      </c>
      <c r="T47" s="25">
        <f t="shared" si="0"/>
        <v>104251.37090552741</v>
      </c>
      <c r="U47" s="25">
        <f t="shared" si="1"/>
        <v>26542712.200689446</v>
      </c>
    </row>
    <row r="48" spans="1:24" ht="15.75" thickBot="1" x14ac:dyDescent="0.3">
      <c r="Q48" s="14">
        <v>30</v>
      </c>
      <c r="R48" s="27">
        <f>1/(O35*(U35/1000)*(U35/1000))</f>
        <v>1.1114445444744534E-3</v>
      </c>
      <c r="S48" s="24">
        <f t="shared" si="3"/>
        <v>5.8061930387786571</v>
      </c>
      <c r="T48" s="25">
        <f t="shared" si="0"/>
        <v>3718.210785071949</v>
      </c>
      <c r="U48" s="25">
        <f>4/(R35*(X35/1000)*(X35/1000))</f>
        <v>979491.8885827976</v>
      </c>
    </row>
    <row r="51" spans="1:21" x14ac:dyDescent="0.25">
      <c r="S51" s="28"/>
      <c r="T51" s="28"/>
      <c r="U51" s="28"/>
    </row>
    <row r="52" spans="1:21" x14ac:dyDescent="0.25">
      <c r="Q52" s="28"/>
    </row>
    <row r="54" spans="1:21" x14ac:dyDescent="0.25">
      <c r="T54" s="28"/>
      <c r="U54" s="28"/>
    </row>
    <row r="62" spans="1:21" x14ac:dyDescent="0.25">
      <c r="A62" t="s">
        <v>40</v>
      </c>
      <c r="B62">
        <v>0.51100000000000001</v>
      </c>
      <c r="C62" t="s">
        <v>32</v>
      </c>
    </row>
    <row r="63" spans="1:21" ht="16.5" x14ac:dyDescent="0.3">
      <c r="A63" t="s">
        <v>35</v>
      </c>
      <c r="B63">
        <f>1+B42</f>
        <v>2.0473036896877956</v>
      </c>
    </row>
    <row r="64" spans="1:21" ht="16.5" x14ac:dyDescent="0.3">
      <c r="A64" s="17" t="s">
        <v>36</v>
      </c>
      <c r="B64">
        <f>B42*B42</f>
        <v>1.0968450184336704</v>
      </c>
    </row>
    <row r="65" spans="1:4" x14ac:dyDescent="0.25">
      <c r="A65" t="s">
        <v>33</v>
      </c>
      <c r="B65">
        <f>B62*B40*B64/B63</f>
        <v>2.4172185430463566E-2</v>
      </c>
      <c r="C65" t="s">
        <v>32</v>
      </c>
    </row>
    <row r="70" spans="1:4" x14ac:dyDescent="0.25">
      <c r="B70" t="s">
        <v>44</v>
      </c>
    </row>
    <row r="72" spans="1:4" x14ac:dyDescent="0.25">
      <c r="B72" t="s">
        <v>25</v>
      </c>
      <c r="C72">
        <f>G38/1000</f>
        <v>1.0158740079360234E-4</v>
      </c>
      <c r="D72" t="s">
        <v>48</v>
      </c>
    </row>
    <row r="73" spans="1:4" x14ac:dyDescent="0.25">
      <c r="B73" t="s">
        <v>45</v>
      </c>
      <c r="C73" s="6">
        <f>(C72/(0.3*C74))*100</f>
        <v>0.3386246693120078</v>
      </c>
      <c r="D73" t="s">
        <v>49</v>
      </c>
    </row>
    <row r="74" spans="1:4" x14ac:dyDescent="0.25">
      <c r="B74" t="s">
        <v>46</v>
      </c>
      <c r="C74">
        <v>0.1</v>
      </c>
      <c r="D74" t="s">
        <v>47</v>
      </c>
    </row>
    <row r="75" spans="1:4" x14ac:dyDescent="0.25">
      <c r="B75" t="s">
        <v>50</v>
      </c>
      <c r="C75">
        <f>G36</f>
        <v>0.01</v>
      </c>
      <c r="D75" t="s">
        <v>32</v>
      </c>
    </row>
  </sheetData>
  <mergeCells count="6">
    <mergeCell ref="B4:H4"/>
    <mergeCell ref="A47:J47"/>
    <mergeCell ref="A16:D16"/>
    <mergeCell ref="F16:J16"/>
    <mergeCell ref="A30:D30"/>
    <mergeCell ref="F30:I3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2025-08-11T08:51:31Z</dcterms:modified>
</cp:coreProperties>
</file>